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slander\petal22\"/>
    </mc:Choice>
  </mc:AlternateContent>
  <bookViews>
    <workbookView xWindow="0" yWindow="0" windowWidth="28800" windowHeight="14235"/>
  </bookViews>
  <sheets>
    <sheet name="Sheet1" sheetId="1" r:id="rId1"/>
    <sheet name="Sheet2" sheetId="2" r:id="rId2"/>
  </sheets>
  <definedNames>
    <definedName name="Knots">Sheet1!#REF!</definedName>
    <definedName name="Plan_Speed">Sheet1!$K$10</definedName>
    <definedName name="_xlnm.Print_Area" localSheetId="0">Sheet1!$A$1:$K$24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C22" i="1"/>
  <c r="E22" i="1" s="1"/>
  <c r="F22" i="1" s="1"/>
  <c r="J21" i="1"/>
  <c r="C21" i="1"/>
  <c r="E21" i="1" s="1"/>
  <c r="F21" i="1" s="1"/>
  <c r="B24" i="1"/>
  <c r="J23" i="1"/>
  <c r="G23" i="1"/>
  <c r="F23" i="1"/>
  <c r="E23" i="1"/>
  <c r="C23" i="1"/>
  <c r="J20" i="1"/>
  <c r="C20" i="1"/>
  <c r="J19" i="1"/>
  <c r="C19" i="1"/>
  <c r="E19" i="1" s="1"/>
  <c r="F19" i="1" s="1"/>
  <c r="J18" i="1"/>
  <c r="C18" i="1"/>
  <c r="E18" i="1" s="1"/>
  <c r="F18" i="1" s="1"/>
  <c r="J17" i="1"/>
  <c r="E20" i="1" l="1"/>
  <c r="F20" i="1" s="1"/>
  <c r="G18" i="1"/>
  <c r="G19" i="1" s="1"/>
  <c r="G20" i="1" l="1"/>
  <c r="G21" i="1" s="1"/>
  <c r="G22" i="1" s="1"/>
  <c r="F24" i="1"/>
</calcChain>
</file>

<file path=xl/sharedStrings.xml><?xml version="1.0" encoding="utf-8"?>
<sst xmlns="http://schemas.openxmlformats.org/spreadsheetml/2006/main" count="37" uniqueCount="37">
  <si>
    <t>Daily Detail Route Planning</t>
  </si>
  <si>
    <t>Input  Cells - all others are calculated</t>
  </si>
  <si>
    <t>Definitions</t>
  </si>
  <si>
    <t>RM = Route Miles</t>
  </si>
  <si>
    <t>GT = Time needed to be at Gate</t>
  </si>
  <si>
    <t>PS = Plan Boat speed</t>
  </si>
  <si>
    <t>GTime = Departure for Gate time</t>
  </si>
  <si>
    <t>TC = Transit Current</t>
  </si>
  <si>
    <t>PSOG = Planned SOG</t>
  </si>
  <si>
    <t>RT = Route time at PSOG</t>
  </si>
  <si>
    <t>Time = Depart or Arrive time</t>
  </si>
  <si>
    <t>LT = Layover time at stop</t>
  </si>
  <si>
    <t>Plan default speed =</t>
  </si>
  <si>
    <t>G =  "Gate" - Must be on 3rd Port row.</t>
  </si>
  <si>
    <t>Day 1 - Sun 8/15/21</t>
  </si>
  <si>
    <t>No Gate</t>
  </si>
  <si>
    <t>---- With Gate ------</t>
  </si>
  <si>
    <t>Port</t>
  </si>
  <si>
    <t>RM</t>
  </si>
  <si>
    <t>PS</t>
  </si>
  <si>
    <t>TC</t>
  </si>
  <si>
    <t>PSOG</t>
  </si>
  <si>
    <t>RT</t>
  </si>
  <si>
    <t>Time</t>
  </si>
  <si>
    <t>LT</t>
  </si>
  <si>
    <t>G</t>
  </si>
  <si>
    <t>GTime</t>
  </si>
  <si>
    <t>GT</t>
  </si>
  <si>
    <t>Plan Miles:</t>
  </si>
  <si>
    <t xml:space="preserve">Underway time: </t>
  </si>
  <si>
    <t>South Beach Hbr</t>
  </si>
  <si>
    <t>Current change off Angel I.</t>
  </si>
  <si>
    <t>Petaluma Basin</t>
  </si>
  <si>
    <t>Petaluma Channel G 1</t>
  </si>
  <si>
    <t>Pet. River Entrance Bridge</t>
  </si>
  <si>
    <t>Pt. San Pablo</t>
  </si>
  <si>
    <t>2022 I-36 Petaluma Cruise 5/27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</si>
</sst>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h:mm;@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0" xfId="0" applyBorder="1"/>
    <xf numFmtId="0" fontId="0" fillId="0" borderId="10" xfId="0" applyBorder="1"/>
    <xf numFmtId="0" fontId="2" fillId="0" borderId="7" xfId="0" applyFont="1" applyBorder="1"/>
    <xf numFmtId="0" fontId="2" fillId="0" borderId="0" xfId="0" applyFont="1" applyBorder="1"/>
    <xf numFmtId="0" fontId="0" fillId="0" borderId="9" xfId="0" applyBorder="1"/>
    <xf numFmtId="0" fontId="2" fillId="0" borderId="7" xfId="0" applyFont="1" applyFill="1" applyBorder="1"/>
    <xf numFmtId="0" fontId="0" fillId="0" borderId="13" xfId="0" applyBorder="1"/>
    <xf numFmtId="0" fontId="2" fillId="0" borderId="9" xfId="0" applyFon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11" xfId="0" applyBorder="1"/>
    <xf numFmtId="0" fontId="0" fillId="0" borderId="14" xfId="0" applyBorder="1"/>
    <xf numFmtId="0" fontId="2" fillId="0" borderId="15" xfId="0" applyFont="1" applyBorder="1"/>
    <xf numFmtId="0" fontId="0" fillId="0" borderId="12" xfId="0" applyBorder="1"/>
    <xf numFmtId="0" fontId="2" fillId="0" borderId="0" xfId="0" applyFont="1"/>
    <xf numFmtId="0" fontId="4" fillId="0" borderId="0" xfId="0" applyFont="1"/>
    <xf numFmtId="0" fontId="2" fillId="0" borderId="0" xfId="0" quotePrefix="1" applyFont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Fill="1" applyBorder="1"/>
    <xf numFmtId="0" fontId="0" fillId="3" borderId="6" xfId="0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2" fillId="0" borderId="6" xfId="0" applyFont="1" applyBorder="1"/>
    <xf numFmtId="0" fontId="0" fillId="2" borderId="6" xfId="0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167" fontId="0" fillId="2" borderId="6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0" fontId="0" fillId="0" borderId="0" xfId="0" applyNumberFormat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164" fontId="0" fillId="0" borderId="0" xfId="0" applyNumberFormat="1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12" sqref="A12"/>
    </sheetView>
  </sheetViews>
  <sheetFormatPr defaultRowHeight="15" x14ac:dyDescent="0.25"/>
  <cols>
    <col min="1" max="1" width="23.7109375" customWidth="1"/>
    <col min="2" max="2" width="7.85546875" customWidth="1"/>
    <col min="3" max="3" width="6.85546875" customWidth="1"/>
    <col min="4" max="4" width="7" customWidth="1"/>
    <col min="5" max="5" width="8.28515625" customWidth="1"/>
    <col min="6" max="6" width="7.7109375" customWidth="1"/>
    <col min="8" max="8" width="7.5703125" customWidth="1"/>
    <col min="9" max="9" width="6.5703125" customWidth="1"/>
    <col min="11" max="11" width="7.28515625" customWidth="1"/>
    <col min="12" max="12" width="7.140625" customWidth="1"/>
  </cols>
  <sheetData>
    <row r="1" spans="1:13" ht="18" x14ac:dyDescent="0.25">
      <c r="A1" s="1" t="s">
        <v>0</v>
      </c>
      <c r="G1" s="1" t="s">
        <v>36</v>
      </c>
    </row>
    <row r="2" spans="1:13" x14ac:dyDescent="0.25">
      <c r="E2" s="2" t="s">
        <v>1</v>
      </c>
      <c r="F2" s="3"/>
      <c r="G2" s="3"/>
      <c r="H2" s="3"/>
    </row>
    <row r="3" spans="1:13" ht="15.75" thickBot="1" x14ac:dyDescent="0.3">
      <c r="A3" s="4" t="s">
        <v>2</v>
      </c>
      <c r="I3" s="4"/>
    </row>
    <row r="4" spans="1:13" x14ac:dyDescent="0.25">
      <c r="A4" s="5" t="s">
        <v>3</v>
      </c>
      <c r="B4" s="6"/>
      <c r="C4" s="7" t="s">
        <v>4</v>
      </c>
      <c r="D4" s="8"/>
      <c r="E4" s="8"/>
      <c r="F4" s="8"/>
      <c r="G4" s="9"/>
      <c r="I4" s="46"/>
      <c r="J4" s="46"/>
      <c r="K4" s="47"/>
    </row>
    <row r="5" spans="1:13" x14ac:dyDescent="0.25">
      <c r="A5" s="11" t="s">
        <v>5</v>
      </c>
      <c r="B5" s="12"/>
      <c r="C5" s="13" t="s">
        <v>6</v>
      </c>
      <c r="D5" s="14"/>
      <c r="E5" s="14"/>
      <c r="F5" s="14"/>
      <c r="G5" s="15"/>
      <c r="I5" s="46"/>
      <c r="J5" s="46"/>
      <c r="K5" s="47"/>
    </row>
    <row r="6" spans="1:13" x14ac:dyDescent="0.25">
      <c r="A6" s="11" t="s">
        <v>7</v>
      </c>
      <c r="B6" s="12"/>
      <c r="C6" s="18"/>
      <c r="D6" s="14"/>
      <c r="E6" s="14"/>
      <c r="F6" s="14"/>
      <c r="G6" s="15"/>
      <c r="I6" s="48"/>
      <c r="J6" s="46"/>
      <c r="K6" s="47"/>
    </row>
    <row r="7" spans="1:13" x14ac:dyDescent="0.25">
      <c r="A7" s="16" t="s">
        <v>8</v>
      </c>
      <c r="B7" s="12"/>
      <c r="C7" s="13"/>
      <c r="D7" s="14"/>
      <c r="E7" s="14"/>
      <c r="F7" s="14"/>
      <c r="G7" s="15"/>
      <c r="I7" s="49"/>
      <c r="J7" s="46"/>
      <c r="K7" s="47"/>
    </row>
    <row r="8" spans="1:13" x14ac:dyDescent="0.25">
      <c r="A8" s="19" t="s">
        <v>9</v>
      </c>
      <c r="B8" s="12"/>
      <c r="C8" s="13"/>
      <c r="D8" s="14"/>
      <c r="E8" s="14"/>
      <c r="F8" s="14"/>
      <c r="G8" s="15"/>
      <c r="I8" s="49"/>
      <c r="J8" s="46"/>
      <c r="K8" s="47"/>
    </row>
    <row r="9" spans="1:13" x14ac:dyDescent="0.25">
      <c r="A9" s="16" t="s">
        <v>10</v>
      </c>
      <c r="B9" s="12"/>
      <c r="C9" s="13"/>
      <c r="D9" s="14"/>
      <c r="E9" s="14"/>
      <c r="F9" s="14"/>
      <c r="G9" s="15"/>
    </row>
    <row r="10" spans="1:13" x14ac:dyDescent="0.25">
      <c r="A10" s="19" t="s">
        <v>11</v>
      </c>
      <c r="B10" s="12"/>
      <c r="C10" s="21"/>
      <c r="D10" s="14"/>
      <c r="E10" s="14"/>
      <c r="F10" s="14"/>
      <c r="G10" s="15"/>
      <c r="J10" s="22" t="s">
        <v>12</v>
      </c>
      <c r="K10" s="23">
        <v>6</v>
      </c>
    </row>
    <row r="11" spans="1:13" ht="15.75" thickBot="1" x14ac:dyDescent="0.3">
      <c r="A11" s="24"/>
      <c r="B11" s="25"/>
      <c r="C11" s="26" t="s">
        <v>13</v>
      </c>
      <c r="D11" s="27"/>
      <c r="E11" s="27"/>
      <c r="F11" s="27"/>
      <c r="G11" s="20"/>
    </row>
    <row r="12" spans="1:13" x14ac:dyDescent="0.25">
      <c r="A12" s="14"/>
      <c r="B12" s="14"/>
      <c r="C12" s="17"/>
      <c r="D12" s="14"/>
      <c r="E12" s="14"/>
      <c r="F12" s="14"/>
      <c r="G12" s="14"/>
      <c r="H12" s="28"/>
    </row>
    <row r="13" spans="1:13" x14ac:dyDescent="0.25">
      <c r="A13" s="14"/>
      <c r="B13" s="14"/>
      <c r="C13" s="17"/>
      <c r="D13" s="14"/>
      <c r="E13" s="14"/>
      <c r="F13" s="14"/>
      <c r="G13" s="14"/>
      <c r="H13" s="50"/>
      <c r="I13" s="51"/>
      <c r="J13" s="52"/>
      <c r="K13" s="50"/>
      <c r="L13" s="47"/>
      <c r="M13" s="51"/>
    </row>
    <row r="14" spans="1:13" x14ac:dyDescent="0.25">
      <c r="L14" s="14"/>
    </row>
    <row r="15" spans="1:13" x14ac:dyDescent="0.25">
      <c r="A15" s="29" t="s">
        <v>14</v>
      </c>
      <c r="G15" s="28" t="s">
        <v>15</v>
      </c>
      <c r="J15" s="30" t="s">
        <v>16</v>
      </c>
      <c r="L15" s="47"/>
    </row>
    <row r="16" spans="1:13" x14ac:dyDescent="0.25">
      <c r="A16" s="31" t="s">
        <v>17</v>
      </c>
      <c r="B16" s="32" t="s">
        <v>18</v>
      </c>
      <c r="C16" s="32" t="s">
        <v>19</v>
      </c>
      <c r="D16" s="32" t="s">
        <v>20</v>
      </c>
      <c r="E16" s="32" t="s">
        <v>21</v>
      </c>
      <c r="F16" s="32" t="s">
        <v>22</v>
      </c>
      <c r="G16" s="32" t="s">
        <v>23</v>
      </c>
      <c r="H16" s="32" t="s">
        <v>24</v>
      </c>
      <c r="I16" s="32" t="s">
        <v>25</v>
      </c>
      <c r="J16" s="32" t="s">
        <v>26</v>
      </c>
      <c r="K16" s="32" t="s">
        <v>27</v>
      </c>
      <c r="L16" s="55"/>
    </row>
    <row r="17" spans="1:12" x14ac:dyDescent="0.25">
      <c r="A17" s="33" t="s">
        <v>30</v>
      </c>
      <c r="B17" s="34"/>
      <c r="C17" s="34"/>
      <c r="D17" s="34"/>
      <c r="E17" s="34"/>
      <c r="F17" s="34"/>
      <c r="G17" s="35">
        <v>0.36458333333333331</v>
      </c>
      <c r="H17" s="34"/>
      <c r="I17" s="34"/>
      <c r="J17" s="36" t="str">
        <f>IF(I19="G",IF(ISBLANK(A18),J18,J18-F18),"")</f>
        <v/>
      </c>
      <c r="K17" s="34"/>
      <c r="L17" s="56"/>
    </row>
    <row r="18" spans="1:12" x14ac:dyDescent="0.25">
      <c r="A18" s="37" t="s">
        <v>31</v>
      </c>
      <c r="B18" s="38">
        <v>4</v>
      </c>
      <c r="C18" s="38">
        <f t="shared" ref="C18:C23" si="0">IF(ISBLANK(A18),"",Plan_Speed)</f>
        <v>6</v>
      </c>
      <c r="D18" s="38">
        <v>-1.5</v>
      </c>
      <c r="E18" s="10">
        <f>IF(ISBLANK(A18),"",C18+D18)</f>
        <v>4.5</v>
      </c>
      <c r="F18" s="39">
        <f>IF(ISBLANK(A18),"",(B18/E18)/24)</f>
        <v>3.7037037037037035E-2</v>
      </c>
      <c r="G18" s="36">
        <f>IF(I19="G","",IF(ISBLANK(A18),"",G17+H17+F18))</f>
        <v>0.40162037037037035</v>
      </c>
      <c r="H18" s="40"/>
      <c r="I18" s="10"/>
      <c r="J18" s="36" t="str">
        <f>IF(I19="G",K19-F19-H18,"")</f>
        <v/>
      </c>
      <c r="K18" s="36"/>
      <c r="L18" s="56"/>
    </row>
    <row r="19" spans="1:12" x14ac:dyDescent="0.25">
      <c r="A19" s="37" t="s">
        <v>35</v>
      </c>
      <c r="B19" s="41">
        <v>7</v>
      </c>
      <c r="C19" s="38">
        <f t="shared" si="0"/>
        <v>6</v>
      </c>
      <c r="D19" s="38">
        <v>0.75</v>
      </c>
      <c r="E19" s="10">
        <f>IF(ISBLANK(A19),"",C19+D19)</f>
        <v>6.75</v>
      </c>
      <c r="F19" s="39">
        <f>IF(ISBLANK(A19),"",(B19/E19)/24)</f>
        <v>4.3209876543209874E-2</v>
      </c>
      <c r="G19" s="36">
        <f>IF(I19="G","",IF(ISBLANK(A19),"",G18+H18+F19))</f>
        <v>0.4448302469135802</v>
      </c>
      <c r="H19" s="40"/>
      <c r="I19" s="38"/>
      <c r="J19" s="42" t="str">
        <f>IF(I19="G",K19,"")</f>
        <v/>
      </c>
      <c r="K19" s="40"/>
      <c r="L19" s="54"/>
    </row>
    <row r="20" spans="1:12" x14ac:dyDescent="0.25">
      <c r="A20" s="37" t="s">
        <v>33</v>
      </c>
      <c r="B20" s="41">
        <v>4.7</v>
      </c>
      <c r="C20" s="38">
        <f t="shared" si="0"/>
        <v>6</v>
      </c>
      <c r="D20" s="38">
        <v>0.25</v>
      </c>
      <c r="E20" s="10">
        <f>IF(ISBLANK(A20),"",C20+D20)</f>
        <v>6.25</v>
      </c>
      <c r="F20" s="39">
        <f>IF(ISBLANK(A20),"",(B20/E20)/24)</f>
        <v>3.1333333333333331E-2</v>
      </c>
      <c r="G20" s="36">
        <f>IF(I19="G","",IF(ISBLANK(A20),"",G19+H19+F20))</f>
        <v>0.47616358024691352</v>
      </c>
      <c r="H20" s="40"/>
      <c r="I20" s="10"/>
      <c r="J20" s="36" t="str">
        <f>IF(ISBLANK(I19),"",IF(ISBLANK(A20),"",J19+H20+F20))</f>
        <v/>
      </c>
      <c r="K20" s="36"/>
      <c r="L20" s="53"/>
    </row>
    <row r="21" spans="1:12" x14ac:dyDescent="0.25">
      <c r="A21" s="37" t="s">
        <v>34</v>
      </c>
      <c r="B21" s="41">
        <v>6.3</v>
      </c>
      <c r="C21" s="38">
        <f t="shared" si="0"/>
        <v>6</v>
      </c>
      <c r="D21" s="38"/>
      <c r="E21" s="10">
        <f t="shared" ref="E21:E22" si="1">IF(ISBLANK(A21),"",C21+D21)</f>
        <v>6</v>
      </c>
      <c r="F21" s="39">
        <f t="shared" ref="F21:F22" si="2">IF(ISBLANK(A21),"",(B21/E21)/24)</f>
        <v>4.3750000000000004E-2</v>
      </c>
      <c r="G21" s="36">
        <f t="shared" ref="G21:G22" si="3">IF(I20="G","",IF(ISBLANK(A21),"",G20+H20+F21))</f>
        <v>0.51991358024691348</v>
      </c>
      <c r="H21" s="40"/>
      <c r="I21" s="10"/>
      <c r="J21" s="36" t="str">
        <f t="shared" ref="J21:J22" si="4">IF(ISBLANK(I20),"",IF(ISBLANK(A21),"",J20+H21+F21))</f>
        <v/>
      </c>
      <c r="K21" s="36"/>
      <c r="L21" s="53"/>
    </row>
    <row r="22" spans="1:12" x14ac:dyDescent="0.25">
      <c r="A22" s="37" t="s">
        <v>32</v>
      </c>
      <c r="B22" s="41">
        <v>11.7</v>
      </c>
      <c r="C22" s="38">
        <f t="shared" si="0"/>
        <v>6</v>
      </c>
      <c r="D22" s="38">
        <v>-0.5</v>
      </c>
      <c r="E22" s="10">
        <f t="shared" si="1"/>
        <v>5.5</v>
      </c>
      <c r="F22" s="39">
        <f t="shared" si="2"/>
        <v>8.8636363636363624E-2</v>
      </c>
      <c r="G22" s="36">
        <f t="shared" si="3"/>
        <v>0.6085499438832771</v>
      </c>
      <c r="H22" s="40"/>
      <c r="I22" s="10"/>
      <c r="J22" s="36" t="str">
        <f t="shared" si="4"/>
        <v/>
      </c>
      <c r="K22" s="36"/>
      <c r="L22" s="53"/>
    </row>
    <row r="23" spans="1:12" x14ac:dyDescent="0.25">
      <c r="A23" s="37"/>
      <c r="B23" s="38"/>
      <c r="C23" s="38" t="str">
        <f t="shared" si="0"/>
        <v/>
      </c>
      <c r="D23" s="38"/>
      <c r="E23" s="10" t="str">
        <f>IF(ISBLANK(A23),"",C23+D23)</f>
        <v/>
      </c>
      <c r="F23" s="39" t="str">
        <f>IF(ISBLANK(A23),"",(B23/E23)/24)</f>
        <v/>
      </c>
      <c r="G23" s="36" t="str">
        <f>IF(I19="G","",IF(ISBLANK(A23),"",G20+H20+F23))</f>
        <v/>
      </c>
      <c r="H23" s="40"/>
      <c r="I23" s="10"/>
      <c r="J23" s="36" t="str">
        <f>IF(ISBLANK(I19),"",IF(ISBLANK(A23),"",J20+H23+F23))</f>
        <v/>
      </c>
      <c r="K23" s="36"/>
      <c r="L23" s="53"/>
    </row>
    <row r="24" spans="1:12" x14ac:dyDescent="0.25">
      <c r="A24" s="43" t="s">
        <v>28</v>
      </c>
      <c r="B24">
        <f>SUM(B16:B23)</f>
        <v>33.700000000000003</v>
      </c>
      <c r="E24" s="44" t="s">
        <v>29</v>
      </c>
      <c r="F24" s="45">
        <f>SUM(F17:F23)</f>
        <v>0.24396661054994387</v>
      </c>
      <c r="L24" s="14"/>
    </row>
    <row r="25" spans="1:12" x14ac:dyDescent="0.25">
      <c r="L25" s="14"/>
    </row>
    <row r="26" spans="1:12" x14ac:dyDescent="0.25">
      <c r="L26" s="14"/>
    </row>
  </sheetData>
  <pageMargins left="0.2" right="0.2" top="0.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Plan_Speed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Van Mell</dc:creator>
  <cp:lastModifiedBy>Richard Van Mell</cp:lastModifiedBy>
  <cp:lastPrinted>2022-05-24T17:43:34Z</cp:lastPrinted>
  <dcterms:created xsi:type="dcterms:W3CDTF">2022-05-16T22:44:39Z</dcterms:created>
  <dcterms:modified xsi:type="dcterms:W3CDTF">2022-05-29T17:18:38Z</dcterms:modified>
</cp:coreProperties>
</file>